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OneDrive\Escritorio\"/>
    </mc:Choice>
  </mc:AlternateContent>
  <bookViews>
    <workbookView xWindow="0" yWindow="0" windowWidth="19170" windowHeight="6840" activeTab="1"/>
  </bookViews>
  <sheets>
    <sheet name="PRIMER SEMESTRE 2024" sheetId="2" r:id="rId1"/>
    <sheet name="BANCO2024" sheetId="4" r:id="rId2"/>
    <sheet name="PRESUPUESTO ANUAL2024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S33" i="2"/>
  <c r="I30" i="5"/>
  <c r="H30" i="5"/>
  <c r="G30" i="5"/>
  <c r="F30" i="5"/>
  <c r="E30" i="5"/>
  <c r="D30" i="5"/>
  <c r="H11" i="5"/>
  <c r="G11" i="5"/>
  <c r="D11" i="5"/>
  <c r="I10" i="5"/>
  <c r="H10" i="5"/>
  <c r="G10" i="5"/>
  <c r="F10" i="5"/>
  <c r="E10" i="5"/>
  <c r="D10" i="5"/>
  <c r="I8" i="5"/>
  <c r="H8" i="5"/>
  <c r="G8" i="5"/>
  <c r="F8" i="5"/>
  <c r="E8" i="5"/>
  <c r="D8" i="5"/>
  <c r="L30" i="5"/>
  <c r="K30" i="5"/>
  <c r="J30" i="5"/>
  <c r="E5" i="5" l="1"/>
  <c r="M30" i="5"/>
  <c r="D12" i="5"/>
  <c r="F18" i="4"/>
  <c r="F10" i="4"/>
  <c r="E12" i="5" l="1"/>
  <c r="N30" i="5"/>
  <c r="O30" i="5"/>
  <c r="F5" i="5" l="1"/>
  <c r="F12" i="5" s="1"/>
  <c r="G5" i="5" s="1"/>
  <c r="G12" i="5" s="1"/>
  <c r="H5" i="5" s="1"/>
  <c r="S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N32" i="2"/>
  <c r="M32" i="2"/>
  <c r="L32" i="2"/>
  <c r="K32" i="2"/>
  <c r="J32" i="2"/>
  <c r="I32" i="2"/>
  <c r="C9" i="2"/>
  <c r="E9" i="2"/>
  <c r="F9" i="2"/>
  <c r="G9" i="2"/>
  <c r="H9" i="2"/>
  <c r="W31" i="2" l="1"/>
  <c r="W32" i="2" s="1"/>
  <c r="W33" i="2" s="1"/>
  <c r="H12" i="5"/>
  <c r="I5" i="5" s="1"/>
  <c r="C32" i="2"/>
  <c r="G32" i="2"/>
  <c r="F32" i="2"/>
  <c r="E32" i="2"/>
  <c r="D32" i="2"/>
  <c r="G12" i="2" l="1"/>
  <c r="F12" i="2"/>
  <c r="E11" i="2"/>
  <c r="I12" i="5" l="1"/>
  <c r="D9" i="2"/>
  <c r="C12" i="2"/>
  <c r="J5" i="5" l="1"/>
  <c r="J12" i="5" s="1"/>
  <c r="H11" i="2"/>
  <c r="K5" i="5" l="1"/>
  <c r="K12" i="5" s="1"/>
  <c r="L5" i="5" s="1"/>
  <c r="L12" i="5" s="1"/>
  <c r="M5" i="5" s="1"/>
  <c r="M12" i="5" s="1"/>
  <c r="N5" i="5" s="1"/>
  <c r="G11" i="2"/>
  <c r="H32" i="2"/>
  <c r="F11" i="2"/>
  <c r="D11" i="2"/>
  <c r="N12" i="5" l="1"/>
  <c r="O5" i="5" s="1"/>
  <c r="O12" i="5" l="1"/>
  <c r="C11" i="2"/>
  <c r="C13" i="2" l="1"/>
  <c r="D6" i="2" s="1"/>
  <c r="D13" i="2" s="1"/>
  <c r="E6" i="2" s="1"/>
  <c r="E13" i="2" s="1"/>
  <c r="F6" i="2" s="1"/>
  <c r="F13" i="2" s="1"/>
  <c r="G6" i="2" s="1"/>
  <c r="G13" i="2" s="1"/>
  <c r="H6" i="2" s="1"/>
  <c r="H13" i="2" s="1"/>
  <c r="I6" i="2" s="1"/>
  <c r="I13" i="2" s="1"/>
  <c r="J6" i="2" s="1"/>
  <c r="J13" i="2" s="1"/>
  <c r="K6" i="2" s="1"/>
  <c r="K13" i="2" s="1"/>
  <c r="L6" i="2" s="1"/>
  <c r="L13" i="2" s="1"/>
  <c r="M6" i="2" s="1"/>
  <c r="M13" i="2" s="1"/>
  <c r="N6" i="2" s="1"/>
  <c r="N13" i="2" s="1"/>
</calcChain>
</file>

<file path=xl/sharedStrings.xml><?xml version="1.0" encoding="utf-8"?>
<sst xmlns="http://schemas.openxmlformats.org/spreadsheetml/2006/main" count="236" uniqueCount="92">
  <si>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</si>
  <si>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</si>
  <si>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</si>
  <si>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</si>
  <si>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</si>
  <si>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</si>
  <si>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</si>
  <si>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</si>
  <si>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</si>
  <si>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</si>
  <si>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</si>
  <si>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</si>
  <si>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</si>
  <si>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CUENTA 2</t>
  </si>
  <si>
    <t>Saldo anterior</t>
  </si>
  <si>
    <t>CUENTA 1</t>
  </si>
  <si>
    <t>Proyecto Fondo a fondo</t>
  </si>
  <si>
    <t>Eventos</t>
  </si>
  <si>
    <t>Talleres</t>
  </si>
  <si>
    <t>Escuela de Circo</t>
  </si>
  <si>
    <t>Otros</t>
  </si>
  <si>
    <t>Saldos de Ingresos</t>
  </si>
  <si>
    <t>Balance</t>
  </si>
  <si>
    <t xml:space="preserve"> </t>
  </si>
  <si>
    <t>INGRESOS</t>
  </si>
  <si>
    <t>OPERACIONALES</t>
  </si>
  <si>
    <t>EGRESOS</t>
  </si>
  <si>
    <t>egresos</t>
  </si>
  <si>
    <t>Proveedores</t>
  </si>
  <si>
    <t>1.-</t>
  </si>
  <si>
    <t>TVN</t>
  </si>
  <si>
    <t>Fotocopia</t>
  </si>
  <si>
    <t>2.-</t>
  </si>
  <si>
    <t>ESCUELA CIRCO</t>
  </si>
  <si>
    <t>Guardias</t>
  </si>
  <si>
    <t>3.-</t>
  </si>
  <si>
    <t>Utilidad</t>
  </si>
  <si>
    <t>retenciones</t>
  </si>
  <si>
    <t>4.-</t>
  </si>
  <si>
    <t>movilicacion</t>
  </si>
  <si>
    <t>5.-</t>
  </si>
  <si>
    <t>gastos varios</t>
  </si>
  <si>
    <t>6.-</t>
  </si>
  <si>
    <t>Entel hogar</t>
  </si>
  <si>
    <t>7.-</t>
  </si>
  <si>
    <t>deudores</t>
  </si>
  <si>
    <t>8.-</t>
  </si>
  <si>
    <t>zoom 2</t>
  </si>
  <si>
    <t>9.-</t>
  </si>
  <si>
    <t>10.-</t>
  </si>
  <si>
    <t>talleres</t>
  </si>
  <si>
    <t>11.-</t>
  </si>
  <si>
    <t>Minicia</t>
  </si>
  <si>
    <t>12.-</t>
  </si>
  <si>
    <t>13.-</t>
  </si>
  <si>
    <t>Honorarios vs</t>
  </si>
  <si>
    <t>14.-</t>
  </si>
  <si>
    <t>Sumas</t>
  </si>
  <si>
    <t>Total de Egresos</t>
  </si>
  <si>
    <t>Totales Iguales</t>
  </si>
  <si>
    <t>FLUJO  DE CAJA  1er SEMESTRE 2024</t>
  </si>
  <si>
    <t>Minicompañia</t>
  </si>
  <si>
    <t>Honorarios propios</t>
  </si>
  <si>
    <t>zoom 2 Google</t>
  </si>
  <si>
    <t>Saldo al 30.06.2024</t>
  </si>
  <si>
    <t>MINICIA</t>
  </si>
  <si>
    <t>Saldo al 31/12/2023</t>
  </si>
  <si>
    <t>BCI</t>
  </si>
  <si>
    <t xml:space="preserve">Cuenta 1 </t>
  </si>
  <si>
    <t>N°82049416</t>
  </si>
  <si>
    <t>CL000375-23</t>
  </si>
  <si>
    <t>PAOCC REX 2888</t>
  </si>
  <si>
    <t>3..</t>
  </si>
  <si>
    <t>Cuenta 2</t>
  </si>
  <si>
    <t>N°70464596</t>
  </si>
  <si>
    <t>.</t>
  </si>
  <si>
    <t>UTILIDAD  (VENTA)</t>
  </si>
  <si>
    <t>Saldo al 30/06/2024</t>
  </si>
  <si>
    <t>MIN CULTURA</t>
  </si>
  <si>
    <t>Utilidad al 30 de junio 2024</t>
  </si>
  <si>
    <t>Julio</t>
  </si>
  <si>
    <t>Agosto</t>
  </si>
  <si>
    <t>Septiembre</t>
  </si>
  <si>
    <t>Octubre</t>
  </si>
  <si>
    <t xml:space="preserve">Noviembre </t>
  </si>
  <si>
    <t>Diciembre</t>
  </si>
  <si>
    <t>1.- 14%</t>
  </si>
  <si>
    <t>2.-  4%</t>
  </si>
  <si>
    <t>3.-  6%</t>
  </si>
  <si>
    <t>4.- 64%</t>
  </si>
  <si>
    <t>5.- 13%</t>
  </si>
  <si>
    <t>PRESUPESTO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</si>
</sst>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* #,##0_-;\-&quot;$&quot;* #,##0_-;_-&quot;$&quot;* &quot;-&quot;??_-;_-@_-"/>
    <numFmt numFmtId="165" formatCode="_-* #,##0\ _€_-;\-* #,##0\ _€_-;_-* &quot;-&quot;??\ _€_-;_-@_-"/>
    <numFmt numFmtId="166" formatCode="_-* #,##0.000\ _€_-;\-* #,##0.000\ _€_-;_-* &quot;-&quot;??\ _€_-;_-@_-"/>
    <numFmt numFmtId="167" formatCode="_-&quot;$&quot;\ * #,##0_-;\-&quot;$&quot;\ * #,##0_-;_-&quot;$&quot;\ * &quot;-&quot;??_-;_-@_-"/>
    <numFmt numFmtId="168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sz val="8"/>
      <color rgb="FF000000"/>
      <name val="Arial"/>
      <family val="2"/>
    </font>
    <font>
      <sz val="9"/>
      <name val="Calibri"/>
      <family val="2"/>
    </font>
    <font>
      <sz val="16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</cellStyleXfs>
  <cellXfs count="140">
    <xf numFmtId="0" fontId="0" fillId="0" borderId="0" xfId="0"/>
    <xf numFmtId="165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5" fillId="4" borderId="4" xfId="0" applyFont="1" applyFill="1" applyBorder="1"/>
    <xf numFmtId="165" fontId="4" fillId="4" borderId="4" xfId="0" applyNumberFormat="1" applyFont="1" applyFill="1" applyBorder="1"/>
    <xf numFmtId="165" fontId="2" fillId="0" borderId="0" xfId="0" applyNumberFormat="1" applyFont="1" applyFill="1" applyBorder="1"/>
    <xf numFmtId="165" fontId="7" fillId="0" borderId="0" xfId="1" applyNumberFormat="1" applyFont="1" applyFill="1" applyBorder="1"/>
    <xf numFmtId="0" fontId="5" fillId="6" borderId="4" xfId="0" applyFont="1" applyFill="1" applyBorder="1"/>
    <xf numFmtId="164" fontId="5" fillId="5" borderId="4" xfId="2" applyNumberFormat="1" applyFont="1" applyFill="1" applyBorder="1"/>
    <xf numFmtId="165" fontId="4" fillId="5" borderId="4" xfId="1" applyNumberFormat="1" applyFont="1" applyFill="1" applyBorder="1"/>
    <xf numFmtId="164" fontId="2" fillId="0" borderId="0" xfId="0" applyNumberFormat="1" applyFont="1" applyFill="1" applyBorder="1"/>
    <xf numFmtId="0" fontId="4" fillId="0" borderId="4" xfId="0" applyFont="1" applyFill="1" applyBorder="1"/>
    <xf numFmtId="165" fontId="8" fillId="0" borderId="0" xfId="0" applyNumberFormat="1" applyFont="1" applyFill="1" applyBorder="1"/>
    <xf numFmtId="0" fontId="9" fillId="5" borderId="4" xfId="0" applyFont="1" applyFill="1" applyBorder="1"/>
    <xf numFmtId="165" fontId="9" fillId="5" borderId="0" xfId="1" applyNumberFormat="1" applyFont="1" applyFill="1" applyBorder="1"/>
    <xf numFmtId="0" fontId="4" fillId="3" borderId="5" xfId="0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4" fontId="8" fillId="0" borderId="0" xfId="0" applyNumberFormat="1" applyFont="1" applyFill="1" applyBorder="1"/>
    <xf numFmtId="0" fontId="2" fillId="7" borderId="1" xfId="0" applyFont="1" applyFill="1" applyBorder="1"/>
    <xf numFmtId="0" fontId="2" fillId="7" borderId="8" xfId="0" applyFont="1" applyFill="1" applyBorder="1"/>
    <xf numFmtId="0" fontId="10" fillId="7" borderId="8" xfId="0" applyFont="1" applyFill="1" applyBorder="1" applyAlignment="1">
      <alignment horizontal="center"/>
    </xf>
    <xf numFmtId="0" fontId="2" fillId="7" borderId="3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166" fontId="8" fillId="0" borderId="0" xfId="0" applyNumberFormat="1" applyFont="1" applyFill="1" applyBorder="1"/>
    <xf numFmtId="0" fontId="2" fillId="7" borderId="5" xfId="0" applyFont="1" applyFill="1" applyBorder="1"/>
    <xf numFmtId="0" fontId="2" fillId="7" borderId="9" xfId="0" applyFont="1" applyFill="1" applyBorder="1"/>
    <xf numFmtId="0" fontId="2" fillId="7" borderId="7" xfId="0" applyFont="1" applyFill="1" applyBorder="1"/>
    <xf numFmtId="166" fontId="2" fillId="0" borderId="0" xfId="0" applyNumberFormat="1" applyFont="1" applyFill="1" applyBorder="1"/>
    <xf numFmtId="0" fontId="3" fillId="8" borderId="1" xfId="0" applyFont="1" applyFill="1" applyBorder="1"/>
    <xf numFmtId="0" fontId="3" fillId="8" borderId="8" xfId="0" applyFont="1" applyFill="1" applyBorder="1"/>
    <xf numFmtId="0" fontId="2" fillId="8" borderId="10" xfId="0" applyFont="1" applyFill="1" applyBorder="1"/>
    <xf numFmtId="0" fontId="2" fillId="8" borderId="8" xfId="0" applyFont="1" applyFill="1" applyBorder="1"/>
    <xf numFmtId="0" fontId="2" fillId="8" borderId="3" xfId="0" applyFont="1" applyFill="1" applyBorder="1"/>
    <xf numFmtId="165" fontId="4" fillId="3" borderId="1" xfId="1" applyNumberFormat="1" applyFont="1" applyFill="1" applyBorder="1"/>
    <xf numFmtId="165" fontId="4" fillId="3" borderId="2" xfId="1" applyNumberFormat="1" applyFont="1" applyFill="1" applyBorder="1"/>
    <xf numFmtId="165" fontId="4" fillId="3" borderId="3" xfId="1" applyNumberFormat="1" applyFont="1" applyFill="1" applyBorder="1"/>
    <xf numFmtId="0" fontId="3" fillId="0" borderId="1" xfId="0" applyFont="1" applyFill="1" applyBorder="1"/>
    <xf numFmtId="0" fontId="2" fillId="0" borderId="8" xfId="0" applyFont="1" applyFill="1" applyBorder="1"/>
    <xf numFmtId="0" fontId="2" fillId="0" borderId="11" xfId="0" applyFont="1" applyFill="1" applyBorder="1"/>
    <xf numFmtId="0" fontId="3" fillId="0" borderId="8" xfId="0" applyFont="1" applyFill="1" applyBorder="1"/>
    <xf numFmtId="0" fontId="2" fillId="0" borderId="12" xfId="0" applyFont="1" applyFill="1" applyBorder="1"/>
    <xf numFmtId="165" fontId="4" fillId="0" borderId="4" xfId="1" applyNumberFormat="1" applyFont="1" applyFill="1" applyBorder="1"/>
    <xf numFmtId="165" fontId="6" fillId="0" borderId="0" xfId="0" applyNumberFormat="1" applyFont="1" applyFill="1" applyBorder="1"/>
    <xf numFmtId="0" fontId="2" fillId="0" borderId="13" xfId="0" applyFont="1" applyFill="1" applyBorder="1"/>
    <xf numFmtId="165" fontId="2" fillId="0" borderId="4" xfId="1" applyNumberFormat="1" applyFont="1" applyFill="1" applyBorder="1"/>
    <xf numFmtId="0" fontId="6" fillId="0" borderId="0" xfId="0" applyFont="1" applyFill="1" applyBorder="1"/>
    <xf numFmtId="0" fontId="3" fillId="0" borderId="13" xfId="0" applyFont="1" applyFill="1" applyBorder="1"/>
    <xf numFmtId="0" fontId="2" fillId="0" borderId="4" xfId="0" applyFont="1" applyFill="1" applyBorder="1"/>
    <xf numFmtId="0" fontId="6" fillId="0" borderId="13" xfId="0" applyFont="1" applyFill="1" applyBorder="1"/>
    <xf numFmtId="0" fontId="2" fillId="0" borderId="5" xfId="0" applyFont="1" applyFill="1" applyBorder="1"/>
    <xf numFmtId="0" fontId="2" fillId="0" borderId="9" xfId="0" applyFont="1" applyFill="1" applyBorder="1"/>
    <xf numFmtId="0" fontId="6" fillId="0" borderId="9" xfId="0" applyFont="1" applyFill="1" applyBorder="1"/>
    <xf numFmtId="0" fontId="4" fillId="0" borderId="15" xfId="0" applyFont="1" applyFill="1" applyBorder="1"/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/>
    <xf numFmtId="0" fontId="6" fillId="8" borderId="0" xfId="0" applyFont="1" applyFill="1" applyBorder="1"/>
    <xf numFmtId="0" fontId="2" fillId="8" borderId="0" xfId="0" applyFont="1" applyFill="1" applyBorder="1"/>
    <xf numFmtId="165" fontId="4" fillId="5" borderId="0" xfId="0" applyNumberFormat="1" applyFont="1" applyFill="1" applyBorder="1"/>
    <xf numFmtId="165" fontId="4" fillId="5" borderId="0" xfId="1" applyNumberFormat="1" applyFont="1" applyFill="1" applyBorder="1"/>
    <xf numFmtId="0" fontId="2" fillId="0" borderId="16" xfId="0" applyFont="1" applyFill="1" applyBorder="1"/>
    <xf numFmtId="0" fontId="6" fillId="0" borderId="16" xfId="0" applyFont="1" applyFill="1" applyBorder="1"/>
    <xf numFmtId="165" fontId="12" fillId="0" borderId="4" xfId="1" applyNumberFormat="1" applyFont="1" applyFill="1" applyBorder="1"/>
    <xf numFmtId="165" fontId="13" fillId="0" borderId="4" xfId="0" applyNumberFormat="1" applyFont="1" applyFill="1" applyBorder="1"/>
    <xf numFmtId="0" fontId="12" fillId="0" borderId="15" xfId="0" applyFont="1" applyFill="1" applyBorder="1"/>
    <xf numFmtId="165" fontId="12" fillId="0" borderId="0" xfId="0" applyNumberFormat="1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13" fillId="0" borderId="14" xfId="1" applyNumberFormat="1" applyFont="1" applyFill="1" applyBorder="1"/>
    <xf numFmtId="165" fontId="13" fillId="0" borderId="7" xfId="1" applyNumberFormat="1" applyFont="1" applyFill="1" applyBorder="1"/>
    <xf numFmtId="165" fontId="12" fillId="0" borderId="0" xfId="0" applyNumberFormat="1" applyFont="1" applyFill="1" applyBorder="1"/>
    <xf numFmtId="165" fontId="4" fillId="10" borderId="0" xfId="1" applyNumberFormat="1" applyFont="1" applyFill="1" applyBorder="1"/>
    <xf numFmtId="0" fontId="4" fillId="0" borderId="18" xfId="0" applyFont="1" applyFill="1" applyBorder="1"/>
    <xf numFmtId="165" fontId="4" fillId="0" borderId="18" xfId="1" applyNumberFormat="1" applyFont="1" applyFill="1" applyBorder="1"/>
    <xf numFmtId="165" fontId="4" fillId="9" borderId="17" xfId="0" applyNumberFormat="1" applyFont="1" applyFill="1" applyBorder="1"/>
    <xf numFmtId="165" fontId="4" fillId="9" borderId="19" xfId="1" applyNumberFormat="1" applyFont="1" applyFill="1" applyBorder="1"/>
    <xf numFmtId="165" fontId="4" fillId="4" borderId="17" xfId="0" applyNumberFormat="1" applyFont="1" applyFill="1" applyBorder="1"/>
    <xf numFmtId="165" fontId="0" fillId="0" borderId="0" xfId="1" applyNumberFormat="1" applyFont="1"/>
    <xf numFmtId="165" fontId="1" fillId="0" borderId="0" xfId="1" applyNumberFormat="1" applyFont="1"/>
    <xf numFmtId="165" fontId="0" fillId="2" borderId="0" xfId="0" applyNumberFormat="1" applyFill="1" applyBorder="1"/>
    <xf numFmtId="165" fontId="1" fillId="0" borderId="0" xfId="0" applyNumberFormat="1" applyFont="1"/>
    <xf numFmtId="0" fontId="1" fillId="0" borderId="0" xfId="0" applyFont="1"/>
    <xf numFmtId="167" fontId="0" fillId="0" borderId="0" xfId="0" applyNumberFormat="1"/>
    <xf numFmtId="164" fontId="0" fillId="0" borderId="0" xfId="0" applyNumberFormat="1"/>
    <xf numFmtId="165" fontId="1" fillId="0" borderId="0" xfId="1" applyNumberFormat="1" applyFont="1" applyFill="1" applyBorder="1"/>
    <xf numFmtId="0" fontId="0" fillId="11" borderId="19" xfId="0" applyFill="1" applyBorder="1"/>
    <xf numFmtId="165" fontId="0" fillId="11" borderId="24" xfId="1" applyNumberFormat="1" applyFont="1" applyFill="1" applyBorder="1"/>
    <xf numFmtId="0" fontId="0" fillId="11" borderId="25" xfId="0" applyFill="1" applyBorder="1"/>
    <xf numFmtId="0" fontId="0" fillId="11" borderId="26" xfId="0" applyFill="1" applyBorder="1"/>
    <xf numFmtId="165" fontId="0" fillId="11" borderId="20" xfId="1" applyNumberFormat="1" applyFont="1" applyFill="1" applyBorder="1"/>
    <xf numFmtId="164" fontId="0" fillId="11" borderId="21" xfId="2" applyNumberFormat="1" applyFont="1" applyFill="1" applyBorder="1"/>
    <xf numFmtId="164" fontId="1" fillId="0" borderId="0" xfId="0" applyNumberFormat="1" applyFont="1"/>
    <xf numFmtId="165" fontId="14" fillId="2" borderId="0" xfId="1" applyNumberFormat="1" applyFont="1" applyFill="1"/>
    <xf numFmtId="165" fontId="19" fillId="2" borderId="0" xfId="1" applyNumberFormat="1" applyFont="1" applyFill="1"/>
    <xf numFmtId="0" fontId="0" fillId="12" borderId="19" xfId="0" applyFill="1" applyBorder="1"/>
    <xf numFmtId="165" fontId="0" fillId="12" borderId="20" xfId="1" applyNumberFormat="1" applyFont="1" applyFill="1" applyBorder="1"/>
    <xf numFmtId="164" fontId="0" fillId="12" borderId="21" xfId="2" applyNumberFormat="1" applyFont="1" applyFill="1" applyBorder="1"/>
    <xf numFmtId="0" fontId="0" fillId="0" borderId="0" xfId="0" applyFont="1"/>
    <xf numFmtId="3" fontId="17" fillId="0" borderId="0" xfId="3" applyNumberFormat="1" applyFont="1" applyBorder="1" applyAlignment="1">
      <alignment vertical="center"/>
    </xf>
    <xf numFmtId="167" fontId="18" fillId="0" borderId="0" xfId="2" applyNumberFormat="1" applyFont="1" applyBorder="1" applyAlignment="1">
      <alignment vertical="center"/>
    </xf>
    <xf numFmtId="165" fontId="0" fillId="2" borderId="0" xfId="1" applyNumberFormat="1" applyFont="1" applyFill="1"/>
    <xf numFmtId="165" fontId="15" fillId="2" borderId="0" xfId="1" applyNumberFormat="1" applyFont="1" applyFill="1"/>
    <xf numFmtId="165" fontId="1" fillId="2" borderId="0" xfId="1" applyNumberFormat="1" applyFont="1" applyFill="1"/>
    <xf numFmtId="0" fontId="2" fillId="2" borderId="0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13" borderId="3" xfId="0" applyFont="1" applyFill="1" applyBorder="1"/>
    <xf numFmtId="0" fontId="20" fillId="0" borderId="0" xfId="0" applyFont="1"/>
    <xf numFmtId="165" fontId="15" fillId="2" borderId="4" xfId="1" applyNumberFormat="1" applyFont="1" applyFill="1" applyBorder="1"/>
    <xf numFmtId="0" fontId="15" fillId="0" borderId="0" xfId="0" applyFont="1"/>
    <xf numFmtId="165" fontId="15" fillId="0" borderId="0" xfId="1" applyNumberFormat="1" applyFont="1"/>
    <xf numFmtId="0" fontId="6" fillId="0" borderId="4" xfId="0" applyFont="1" applyFill="1" applyBorder="1"/>
    <xf numFmtId="0" fontId="11" fillId="5" borderId="4" xfId="0" applyFont="1" applyFill="1" applyBorder="1"/>
    <xf numFmtId="165" fontId="6" fillId="0" borderId="4" xfId="1" applyNumberFormat="1" applyFont="1" applyFill="1" applyBorder="1"/>
    <xf numFmtId="165" fontId="21" fillId="0" borderId="4" xfId="1" applyNumberFormat="1" applyFont="1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4" xfId="0" applyFill="1" applyBorder="1" applyAlignment="1">
      <alignment horizontal="center"/>
    </xf>
    <xf numFmtId="0" fontId="0" fillId="2" borderId="0" xfId="0" applyFill="1"/>
    <xf numFmtId="168" fontId="0" fillId="0" borderId="0" xfId="0" applyNumberFormat="1"/>
    <xf numFmtId="165" fontId="22" fillId="8" borderId="0" xfId="0" applyNumberFormat="1" applyFont="1" applyFill="1" applyBorder="1"/>
    <xf numFmtId="165" fontId="5" fillId="4" borderId="17" xfId="0" applyNumberFormat="1" applyFont="1" applyFill="1" applyBorder="1"/>
    <xf numFmtId="165" fontId="5" fillId="4" borderId="4" xfId="0" applyNumberFormat="1" applyFont="1" applyFill="1" applyBorder="1"/>
    <xf numFmtId="165" fontId="15" fillId="2" borderId="18" xfId="1" applyNumberFormat="1" applyFont="1" applyFill="1" applyBorder="1"/>
    <xf numFmtId="165" fontId="15" fillId="13" borderId="17" xfId="0" applyNumberFormat="1" applyFont="1" applyFill="1" applyBorder="1"/>
    <xf numFmtId="165" fontId="15" fillId="13" borderId="19" xfId="1" applyNumberFormat="1" applyFont="1" applyFill="1" applyBorder="1"/>
    <xf numFmtId="165" fontId="15" fillId="13" borderId="17" xfId="1" applyNumberFormat="1" applyFont="1" applyFill="1" applyBorder="1"/>
    <xf numFmtId="0" fontId="4" fillId="0" borderId="27" xfId="0" applyFont="1" applyFill="1" applyBorder="1"/>
    <xf numFmtId="165" fontId="4" fillId="0" borderId="27" xfId="1" applyNumberFormat="1" applyFont="1" applyFill="1" applyBorder="1"/>
    <xf numFmtId="165" fontId="15" fillId="2" borderId="27" xfId="1" applyNumberFormat="1" applyFont="1" applyFill="1" applyBorder="1"/>
    <xf numFmtId="0" fontId="15" fillId="13" borderId="17" xfId="0" applyFont="1" applyFill="1" applyBorder="1"/>
    <xf numFmtId="165" fontId="15" fillId="13" borderId="21" xfId="1" applyNumberFormat="1" applyFont="1" applyFill="1" applyBorder="1"/>
    <xf numFmtId="0" fontId="9" fillId="5" borderId="18" xfId="0" applyFont="1" applyFill="1" applyBorder="1"/>
    <xf numFmtId="165" fontId="4" fillId="5" borderId="18" xfId="1" applyNumberFormat="1" applyFont="1" applyFill="1" applyBorder="1"/>
    <xf numFmtId="0" fontId="15" fillId="13" borderId="19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0" workbookViewId="0">
      <selection activeCell="C17" sqref="C17"/>
    </sheetView>
  </sheetViews>
  <sheetFormatPr baseColWidth="10" defaultRowHeight="15"/>
  <cols>
    <col min="2" max="2" width="19.5703125" customWidth="1"/>
    <col min="8" max="8" width="15" bestFit="1" customWidth="1"/>
    <col min="17" max="17" width="12" bestFit="1" customWidth="1"/>
    <col min="18" max="18" width="25.85546875" bestFit="1" customWidth="1"/>
    <col min="19" max="19" width="12.42578125" bestFit="1" customWidth="1"/>
    <col min="23" max="23" width="12.42578125" bestFit="1" customWidth="1"/>
  </cols>
  <sheetData>
    <row r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3" t="s">
        <v>60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05"/>
      <c r="U4" s="105"/>
      <c r="V4" s="106"/>
      <c r="W4" s="2"/>
    </row>
    <row r="5" spans="1:23" ht="15.75" thickBot="1">
      <c r="A5" s="2"/>
      <c r="B5" s="4" t="s">
        <v>0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5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2"/>
      <c r="P5" s="2"/>
      <c r="Q5" s="2"/>
      <c r="R5" s="2"/>
      <c r="S5" s="2"/>
      <c r="T5" s="107"/>
      <c r="U5" s="107"/>
      <c r="V5" s="84"/>
      <c r="W5" s="2"/>
    </row>
    <row r="6" spans="1:23" ht="15.75" thickBot="1">
      <c r="A6" s="3" t="s">
        <v>13</v>
      </c>
      <c r="B6" s="7">
        <v>2</v>
      </c>
      <c r="C6" s="81">
        <v>9919479</v>
      </c>
      <c r="D6" s="8">
        <f>+C13-C32</f>
        <v>9691291</v>
      </c>
      <c r="E6" s="8">
        <f>+D13-D32</f>
        <v>8485027</v>
      </c>
      <c r="F6" s="8">
        <f t="shared" ref="F6:N6" si="0">+E13-E32</f>
        <v>10452106</v>
      </c>
      <c r="G6" s="8">
        <f t="shared" si="0"/>
        <v>12876436</v>
      </c>
      <c r="H6" s="8">
        <f t="shared" si="0"/>
        <v>9227924</v>
      </c>
      <c r="I6" s="8">
        <f t="shared" si="0"/>
        <v>7183443</v>
      </c>
      <c r="J6" s="8">
        <f t="shared" si="0"/>
        <v>7183443</v>
      </c>
      <c r="K6" s="8">
        <f t="shared" si="0"/>
        <v>7183443</v>
      </c>
      <c r="L6" s="8">
        <f t="shared" si="0"/>
        <v>7183443</v>
      </c>
      <c r="M6" s="8">
        <f t="shared" si="0"/>
        <v>7183443</v>
      </c>
      <c r="N6" s="8">
        <f t="shared" si="0"/>
        <v>7183443</v>
      </c>
      <c r="O6" s="9">
        <v>0</v>
      </c>
      <c r="P6" s="2"/>
      <c r="Q6" s="10"/>
      <c r="R6" s="2"/>
      <c r="S6" s="2"/>
      <c r="T6" s="97"/>
      <c r="U6" s="107"/>
      <c r="V6" s="97"/>
      <c r="W6" s="2"/>
    </row>
    <row r="7" spans="1:23">
      <c r="A7" s="3" t="s">
        <v>15</v>
      </c>
      <c r="B7" s="11" t="s">
        <v>16</v>
      </c>
      <c r="C7" s="12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4"/>
      <c r="P7" s="2"/>
      <c r="Q7" s="2"/>
      <c r="R7" s="2"/>
      <c r="S7" s="2"/>
      <c r="T7" s="108"/>
      <c r="U7" s="108"/>
      <c r="V7" s="108"/>
      <c r="W7" s="2"/>
    </row>
    <row r="8" spans="1:23">
      <c r="A8" s="2"/>
      <c r="B8" s="15" t="s">
        <v>17</v>
      </c>
      <c r="C8" s="13">
        <v>2975000</v>
      </c>
      <c r="D8" s="13">
        <v>0</v>
      </c>
      <c r="E8" s="13">
        <v>0</v>
      </c>
      <c r="F8" s="13">
        <v>0</v>
      </c>
      <c r="G8" s="13">
        <v>0</v>
      </c>
      <c r="H8" s="13">
        <v>795000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6"/>
      <c r="P8" s="2"/>
      <c r="Q8" s="2"/>
      <c r="R8" s="2"/>
      <c r="S8" s="2"/>
      <c r="T8" s="2"/>
      <c r="U8" s="2"/>
      <c r="V8" s="2"/>
      <c r="W8" s="2"/>
    </row>
    <row r="9" spans="1:23">
      <c r="A9" s="2"/>
      <c r="B9" s="15" t="s">
        <v>18</v>
      </c>
      <c r="C9" s="13">
        <f>50100+15000+20000+25000+15000+30000+15000+30000+25000+140000+15000+15000+25000+15000+15000+30000+30000+60000+60000+30000+15000-125000</f>
        <v>550100</v>
      </c>
      <c r="D9" s="13">
        <f>15000+30000+15000+15000+15000+30000+15000+15000+30000</f>
        <v>180000</v>
      </c>
      <c r="E9" s="13">
        <f>15000+15000+60000+30000+30000+15000+150000+30000+15000+15000+10000+15000+25000+30000+15000+30000+40000-315000</f>
        <v>225000</v>
      </c>
      <c r="F9" s="13">
        <f>20000+50000+20000+30000+25000+20000+15000+25000+15000+15000+10000+15000+15000+30000+15000+30000+22500+20000+30000+15000+10000+15000+15000+15000+20000+15000-315000</f>
        <v>212500</v>
      </c>
      <c r="G9" s="13">
        <f>37200+15000+30000+50000+15000+20000+5000+10000+20000+15000+30000+15000+20000+20000+15000+22500+15000+15000+25000+15000+15000+50000+20000+15000-315000</f>
        <v>194700</v>
      </c>
      <c r="H9" s="13">
        <f>40000+30000+10000+25000+15000+15000+15000+15000+30000+15000+20000+60000+15000+15000+15000+10000+15000+15000+15000+50000-255000</f>
        <v>185000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6"/>
      <c r="P9" s="2"/>
      <c r="Q9" s="2"/>
      <c r="R9" s="2"/>
      <c r="S9" s="2"/>
      <c r="T9" s="2"/>
      <c r="U9" s="2"/>
      <c r="V9" s="2"/>
      <c r="W9" s="2"/>
    </row>
    <row r="10" spans="1:23">
      <c r="A10" s="2"/>
      <c r="B10" s="15" t="s">
        <v>61</v>
      </c>
      <c r="C10" s="13">
        <v>125000</v>
      </c>
      <c r="D10" s="13">
        <v>0</v>
      </c>
      <c r="E10" s="13">
        <v>315000</v>
      </c>
      <c r="F10" s="13">
        <v>315000</v>
      </c>
      <c r="G10" s="13">
        <v>315000</v>
      </c>
      <c r="H10" s="13">
        <v>255000</v>
      </c>
      <c r="I10" s="13"/>
      <c r="J10" s="13"/>
      <c r="K10" s="13"/>
      <c r="L10" s="13"/>
      <c r="M10" s="13"/>
      <c r="N10" s="13"/>
      <c r="O10" s="16"/>
      <c r="P10" s="2"/>
      <c r="Q10" s="9"/>
      <c r="R10" s="9"/>
      <c r="S10" s="2"/>
      <c r="T10" s="2"/>
      <c r="U10" s="2"/>
      <c r="V10" s="2"/>
      <c r="W10" s="2"/>
    </row>
    <row r="11" spans="1:23">
      <c r="A11" s="2"/>
      <c r="B11" s="17" t="s">
        <v>19</v>
      </c>
      <c r="C11" s="13">
        <f>180000+200000+60000+60000+100000+126000+50000+104000+56700+864000</f>
        <v>1800700</v>
      </c>
      <c r="D11" s="13">
        <f>200000+80000+50000+200000+128000+200000+180000</f>
        <v>1038000</v>
      </c>
      <c r="E11" s="13">
        <f>245000+245000+45000+45000+245000+45000+200000+200000+45000+40000+445000+645000+800000+600000+200000+310000+140000+45000-648000+200000+245000+395000+200000+200000+45000</f>
        <v>5177000</v>
      </c>
      <c r="F11" s="13">
        <f>100000+220000+200000+200000+150000+200000+150000+150000+245000+340000+100000+200000+250000+80000+150000+80000+150000+200000+90000+1000000+80000+100000+200000</f>
        <v>4635000</v>
      </c>
      <c r="G11" s="13">
        <f>200000+200000+200000+100000+200000+250000+50000+150000+10000+200000+60000+150000+200000+140000+180000+40000+200000+200000</f>
        <v>2730000</v>
      </c>
      <c r="H11" s="13">
        <f>200000+140000+150000+150000+250000+200000+150000+200000+200000+180000+200000+240000</f>
        <v>2260000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6"/>
      <c r="P11" s="2"/>
      <c r="Q11" s="2"/>
      <c r="R11" s="2"/>
      <c r="S11" s="2"/>
      <c r="T11" s="2"/>
      <c r="U11" s="2"/>
      <c r="V11" s="2"/>
      <c r="W11" s="2"/>
    </row>
    <row r="12" spans="1:23" ht="15.75" thickBot="1">
      <c r="A12" s="2"/>
      <c r="B12" s="17" t="s">
        <v>20</v>
      </c>
      <c r="C12" s="13">
        <f>763080+272830+3000+3500+8000+9500+18000+12000+13000+10000+1500+45000</f>
        <v>1159410</v>
      </c>
      <c r="D12" s="13">
        <v>0</v>
      </c>
      <c r="E12" s="13">
        <v>699990</v>
      </c>
      <c r="F12" s="13">
        <f>1190000+120000+210000</f>
        <v>1520000</v>
      </c>
      <c r="G12" s="13">
        <f>140000+45000</f>
        <v>185000</v>
      </c>
      <c r="H12" s="13">
        <v>45000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6"/>
      <c r="P12" s="18"/>
      <c r="Q12" s="2"/>
      <c r="R12" s="2"/>
      <c r="S12" s="2"/>
      <c r="T12" s="2"/>
      <c r="U12" s="2"/>
      <c r="V12" s="2"/>
      <c r="W12" s="2"/>
    </row>
    <row r="13" spans="1:23" ht="21.75" thickBot="1">
      <c r="A13" s="2"/>
      <c r="B13" s="19" t="s">
        <v>21</v>
      </c>
      <c r="C13" s="20">
        <f>SUM(C6:C12)</f>
        <v>16529689</v>
      </c>
      <c r="D13" s="21">
        <f>SUM(D6:D12)</f>
        <v>10909291</v>
      </c>
      <c r="E13" s="21">
        <f t="shared" ref="E13:N13" si="1">SUM(E6:E12)</f>
        <v>14902017</v>
      </c>
      <c r="F13" s="21">
        <f t="shared" si="1"/>
        <v>17134606</v>
      </c>
      <c r="G13" s="21">
        <f t="shared" si="1"/>
        <v>16301136</v>
      </c>
      <c r="H13" s="21">
        <f t="shared" si="1"/>
        <v>12767924</v>
      </c>
      <c r="I13" s="21">
        <f t="shared" si="1"/>
        <v>7183443</v>
      </c>
      <c r="J13" s="21">
        <f t="shared" si="1"/>
        <v>7183443</v>
      </c>
      <c r="K13" s="21">
        <f t="shared" si="1"/>
        <v>7183443</v>
      </c>
      <c r="L13" s="21">
        <f t="shared" si="1"/>
        <v>7183443</v>
      </c>
      <c r="M13" s="21">
        <f t="shared" si="1"/>
        <v>7183443</v>
      </c>
      <c r="N13" s="21">
        <f t="shared" si="1"/>
        <v>7183443</v>
      </c>
      <c r="O13" s="22"/>
      <c r="P13" s="2"/>
      <c r="Q13" s="23"/>
      <c r="R13" s="24"/>
      <c r="S13" s="25" t="s">
        <v>22</v>
      </c>
      <c r="T13" s="24"/>
      <c r="U13" s="24"/>
      <c r="V13" s="24"/>
      <c r="W13" s="26"/>
    </row>
    <row r="14" spans="1:23" ht="15.75" thickBot="1">
      <c r="A14" s="2"/>
      <c r="B14" s="27"/>
      <c r="C14" s="28" t="s">
        <v>23</v>
      </c>
      <c r="D14" s="28" t="s">
        <v>23</v>
      </c>
      <c r="E14" s="28" t="s">
        <v>23</v>
      </c>
      <c r="F14" s="28" t="s">
        <v>23</v>
      </c>
      <c r="G14" s="28"/>
      <c r="H14" s="28"/>
      <c r="I14" s="28"/>
      <c r="J14" s="28"/>
      <c r="K14" s="28"/>
      <c r="L14" s="28"/>
      <c r="M14" s="28"/>
      <c r="N14" s="28"/>
      <c r="O14" s="29"/>
      <c r="P14" s="2"/>
      <c r="Q14" s="30"/>
      <c r="R14" s="31"/>
      <c r="S14" s="31"/>
      <c r="T14" s="31"/>
      <c r="U14" s="31"/>
      <c r="V14" s="31"/>
      <c r="W14" s="32"/>
    </row>
    <row r="15" spans="1:23" ht="15.75" thickBot="1">
      <c r="A15" s="2"/>
      <c r="B15" s="27"/>
      <c r="C15" s="28"/>
      <c r="D15" s="28"/>
      <c r="E15" s="28"/>
      <c r="F15" s="28" t="s">
        <v>23</v>
      </c>
      <c r="G15" s="28"/>
      <c r="H15" s="28"/>
      <c r="I15" s="28"/>
      <c r="J15" s="28"/>
      <c r="K15" s="28"/>
      <c r="L15" s="28"/>
      <c r="M15" s="28"/>
      <c r="N15" s="28"/>
      <c r="O15" s="33"/>
      <c r="P15" s="2"/>
      <c r="Q15" s="34" t="s">
        <v>24</v>
      </c>
      <c r="R15" s="35" t="s">
        <v>25</v>
      </c>
      <c r="S15" s="36"/>
      <c r="T15" s="37"/>
      <c r="U15" s="35" t="s">
        <v>26</v>
      </c>
      <c r="V15" s="35" t="s">
        <v>25</v>
      </c>
      <c r="W15" s="38"/>
    </row>
    <row r="16" spans="1:23">
      <c r="A16" s="2"/>
      <c r="B16" s="5" t="s">
        <v>27</v>
      </c>
      <c r="C16" s="39" t="s">
        <v>1</v>
      </c>
      <c r="D16" s="40" t="s">
        <v>2</v>
      </c>
      <c r="E16" s="41" t="s">
        <v>3</v>
      </c>
      <c r="F16" s="41" t="s">
        <v>4</v>
      </c>
      <c r="G16" s="41" t="s">
        <v>5</v>
      </c>
      <c r="H16" s="41" t="s">
        <v>6</v>
      </c>
      <c r="I16" s="41" t="s">
        <v>7</v>
      </c>
      <c r="J16" s="41" t="s">
        <v>8</v>
      </c>
      <c r="K16" s="41" t="s">
        <v>9</v>
      </c>
      <c r="L16" s="41" t="s">
        <v>10</v>
      </c>
      <c r="M16" s="41" t="s">
        <v>11</v>
      </c>
      <c r="N16" s="41" t="s">
        <v>12</v>
      </c>
      <c r="O16" s="33"/>
      <c r="P16" s="2"/>
      <c r="Q16" s="42" t="s">
        <v>66</v>
      </c>
      <c r="R16" s="43"/>
      <c r="S16" s="44"/>
      <c r="T16" s="43"/>
      <c r="U16" s="45"/>
      <c r="V16" s="43"/>
      <c r="W16" s="46"/>
    </row>
    <row r="17" spans="1:23">
      <c r="A17" s="2">
        <v>1</v>
      </c>
      <c r="B17" s="15" t="s">
        <v>28</v>
      </c>
      <c r="C17" s="47">
        <v>525511</v>
      </c>
      <c r="D17" s="47">
        <v>0</v>
      </c>
      <c r="E17" s="47">
        <v>1872682</v>
      </c>
      <c r="F17" s="47">
        <v>571285</v>
      </c>
      <c r="G17" s="47">
        <v>906184</v>
      </c>
      <c r="H17" s="47">
        <v>544379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8"/>
      <c r="P17" s="2"/>
      <c r="Q17" s="49" t="s">
        <v>29</v>
      </c>
      <c r="R17" s="119" t="s">
        <v>30</v>
      </c>
      <c r="S17" s="67">
        <v>0</v>
      </c>
      <c r="T17" s="2"/>
      <c r="U17" s="51" t="s">
        <v>29</v>
      </c>
      <c r="V17" s="15" t="s">
        <v>28</v>
      </c>
      <c r="W17" s="73">
        <f>SUM(C17:H17)</f>
        <v>4420041</v>
      </c>
    </row>
    <row r="18" spans="1:23">
      <c r="A18" s="2">
        <v>2</v>
      </c>
      <c r="B18" s="15" t="s">
        <v>31</v>
      </c>
      <c r="C18" s="47"/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8"/>
      <c r="P18" s="2"/>
      <c r="Q18" s="49" t="s">
        <v>32</v>
      </c>
      <c r="R18" s="50" t="s">
        <v>33</v>
      </c>
      <c r="S18" s="67">
        <v>8272232</v>
      </c>
      <c r="T18" s="2"/>
      <c r="U18" s="51" t="s">
        <v>32</v>
      </c>
      <c r="V18" s="15" t="s">
        <v>31</v>
      </c>
      <c r="W18" s="73">
        <f t="shared" ref="W18:W30" si="2">SUM(C18:H18)</f>
        <v>0</v>
      </c>
    </row>
    <row r="19" spans="1:23">
      <c r="A19" s="2">
        <v>3</v>
      </c>
      <c r="B19" s="15" t="s">
        <v>34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8"/>
      <c r="P19" s="2"/>
      <c r="Q19" s="49" t="s">
        <v>35</v>
      </c>
      <c r="R19" s="118" t="s">
        <v>36</v>
      </c>
      <c r="S19" s="67">
        <v>760143</v>
      </c>
      <c r="T19" s="2"/>
      <c r="U19" s="51" t="s">
        <v>35</v>
      </c>
      <c r="V19" s="15" t="s">
        <v>34</v>
      </c>
      <c r="W19" s="73">
        <f t="shared" si="2"/>
        <v>0</v>
      </c>
    </row>
    <row r="20" spans="1:23">
      <c r="A20" s="2">
        <v>4</v>
      </c>
      <c r="B20" s="15" t="s">
        <v>37</v>
      </c>
      <c r="C20" s="47">
        <v>0</v>
      </c>
      <c r="D20" s="47">
        <v>967215</v>
      </c>
      <c r="E20" s="47">
        <v>219876</v>
      </c>
      <c r="F20" s="47">
        <v>238443</v>
      </c>
      <c r="G20" s="47">
        <v>531384</v>
      </c>
      <c r="H20" s="47">
        <v>678365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8"/>
      <c r="P20" s="2"/>
      <c r="Q20" s="49" t="s">
        <v>38</v>
      </c>
      <c r="R20" s="15" t="s">
        <v>61</v>
      </c>
      <c r="S20" s="50">
        <v>887104</v>
      </c>
      <c r="T20" s="2"/>
      <c r="U20" s="51" t="s">
        <v>38</v>
      </c>
      <c r="V20" s="15" t="s">
        <v>37</v>
      </c>
      <c r="W20" s="73">
        <f t="shared" si="2"/>
        <v>2635283</v>
      </c>
    </row>
    <row r="21" spans="1:23">
      <c r="A21" s="2">
        <v>5</v>
      </c>
      <c r="B21" s="15" t="s">
        <v>39</v>
      </c>
      <c r="C21" s="47">
        <v>164000</v>
      </c>
      <c r="D21" s="47">
        <v>140000</v>
      </c>
      <c r="E21" s="47">
        <v>169000</v>
      </c>
      <c r="F21" s="47">
        <v>150620</v>
      </c>
      <c r="G21" s="47">
        <v>140000</v>
      </c>
      <c r="H21" s="47">
        <v>150439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8"/>
      <c r="P21" s="2"/>
      <c r="Q21" s="49" t="s">
        <v>40</v>
      </c>
      <c r="R21" s="118" t="s">
        <v>23</v>
      </c>
      <c r="S21" s="50">
        <v>0</v>
      </c>
      <c r="T21" s="2"/>
      <c r="U21" s="51" t="s">
        <v>40</v>
      </c>
      <c r="V21" s="15" t="s">
        <v>39</v>
      </c>
      <c r="W21" s="73">
        <f t="shared" si="2"/>
        <v>914059</v>
      </c>
    </row>
    <row r="22" spans="1:23">
      <c r="A22" s="2">
        <v>6</v>
      </c>
      <c r="B22" s="15" t="s">
        <v>41</v>
      </c>
      <c r="C22" s="47">
        <v>463227</v>
      </c>
      <c r="D22" s="47">
        <v>15200</v>
      </c>
      <c r="E22" s="47">
        <v>230141</v>
      </c>
      <c r="F22" s="47">
        <v>18900</v>
      </c>
      <c r="G22" s="47">
        <v>949797</v>
      </c>
      <c r="H22" s="47">
        <v>25990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/>
      <c r="P22" s="2"/>
      <c r="Q22" s="52" t="s">
        <v>64</v>
      </c>
      <c r="R22" s="2"/>
      <c r="S22" s="53"/>
      <c r="T22" s="2"/>
      <c r="U22" s="51" t="s">
        <v>42</v>
      </c>
      <c r="V22" s="15" t="s">
        <v>41</v>
      </c>
      <c r="W22" s="73">
        <f t="shared" si="2"/>
        <v>1703255</v>
      </c>
    </row>
    <row r="23" spans="1:23">
      <c r="A23" s="2">
        <v>7</v>
      </c>
      <c r="B23" s="15" t="s">
        <v>43</v>
      </c>
      <c r="C23" s="47">
        <v>17980</v>
      </c>
      <c r="D23" s="47">
        <v>9980</v>
      </c>
      <c r="E23" s="47">
        <v>8990</v>
      </c>
      <c r="F23" s="47">
        <v>8990</v>
      </c>
      <c r="G23" s="47">
        <v>8990</v>
      </c>
      <c r="H23" s="47">
        <v>8990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8"/>
      <c r="P23" s="2"/>
      <c r="Q23" s="54" t="s">
        <v>86</v>
      </c>
      <c r="R23" s="116" t="s">
        <v>17</v>
      </c>
      <c r="S23" s="67">
        <v>3770000</v>
      </c>
      <c r="T23" s="2"/>
      <c r="U23" s="51" t="s">
        <v>44</v>
      </c>
      <c r="V23" s="15" t="s">
        <v>43</v>
      </c>
      <c r="W23" s="73">
        <f t="shared" si="2"/>
        <v>63920</v>
      </c>
    </row>
    <row r="24" spans="1:23">
      <c r="A24" s="2">
        <v>8</v>
      </c>
      <c r="B24" s="15" t="s">
        <v>45</v>
      </c>
      <c r="C24" s="47">
        <v>0</v>
      </c>
      <c r="D24" s="47">
        <v>0</v>
      </c>
      <c r="E24" s="47">
        <v>500000</v>
      </c>
      <c r="F24" s="47">
        <v>200000</v>
      </c>
      <c r="G24" s="47">
        <v>450000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8"/>
      <c r="P24" s="2"/>
      <c r="Q24" s="54" t="s">
        <v>87</v>
      </c>
      <c r="R24" s="15" t="s">
        <v>61</v>
      </c>
      <c r="S24" s="67">
        <v>1325000</v>
      </c>
      <c r="T24" s="51" t="s">
        <v>23</v>
      </c>
      <c r="U24" s="51" t="s">
        <v>46</v>
      </c>
      <c r="V24" s="15" t="s">
        <v>45</v>
      </c>
      <c r="W24" s="73">
        <f t="shared" si="2"/>
        <v>1150000</v>
      </c>
    </row>
    <row r="25" spans="1:23">
      <c r="A25" s="2">
        <v>9</v>
      </c>
      <c r="B25" s="15" t="s">
        <v>63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8"/>
      <c r="P25" s="2"/>
      <c r="Q25" s="54" t="s">
        <v>88</v>
      </c>
      <c r="R25" s="116" t="s">
        <v>18</v>
      </c>
      <c r="S25" s="67">
        <v>1547300</v>
      </c>
      <c r="T25" s="2"/>
      <c r="U25" s="51" t="s">
        <v>48</v>
      </c>
      <c r="V25" s="15" t="s">
        <v>47</v>
      </c>
      <c r="W25" s="73">
        <f t="shared" si="2"/>
        <v>0</v>
      </c>
    </row>
    <row r="26" spans="1:23">
      <c r="A26" s="2">
        <v>10</v>
      </c>
      <c r="B26" s="15" t="s">
        <v>19</v>
      </c>
      <c r="C26" s="47">
        <v>0</v>
      </c>
      <c r="D26" s="47">
        <v>0</v>
      </c>
      <c r="E26" s="47">
        <v>0</v>
      </c>
      <c r="F26" s="47">
        <v>2013650</v>
      </c>
      <c r="G26" s="47">
        <v>2660175</v>
      </c>
      <c r="H26" s="47">
        <v>2780288</v>
      </c>
      <c r="I26" s="47"/>
      <c r="J26" s="47"/>
      <c r="K26" s="47"/>
      <c r="L26" s="47"/>
      <c r="M26" s="47"/>
      <c r="N26" s="47"/>
      <c r="O26" s="48"/>
      <c r="P26" s="2"/>
      <c r="Q26" s="54" t="s">
        <v>89</v>
      </c>
      <c r="R26" s="117" t="s">
        <v>19</v>
      </c>
      <c r="S26" s="67">
        <v>17640700</v>
      </c>
      <c r="T26" s="51" t="s">
        <v>23</v>
      </c>
      <c r="U26" s="51" t="s">
        <v>49</v>
      </c>
      <c r="V26" s="15" t="s">
        <v>19</v>
      </c>
      <c r="W26" s="73">
        <f t="shared" si="2"/>
        <v>7454113</v>
      </c>
    </row>
    <row r="27" spans="1:23">
      <c r="A27" s="2">
        <v>11</v>
      </c>
      <c r="B27" s="15" t="s">
        <v>50</v>
      </c>
      <c r="C27" s="47">
        <v>165600</v>
      </c>
      <c r="D27" s="47">
        <v>0</v>
      </c>
      <c r="E27" s="47">
        <v>227700</v>
      </c>
      <c r="F27" s="47">
        <v>167325</v>
      </c>
      <c r="G27" s="47">
        <v>254000</v>
      </c>
      <c r="H27" s="47">
        <v>254000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8"/>
      <c r="P27" s="2"/>
      <c r="Q27" s="54" t="s">
        <v>90</v>
      </c>
      <c r="R27" s="116" t="s">
        <v>20</v>
      </c>
      <c r="S27" s="68">
        <v>3609400</v>
      </c>
      <c r="T27" s="2"/>
      <c r="U27" s="51" t="s">
        <v>51</v>
      </c>
      <c r="V27" s="15" t="s">
        <v>50</v>
      </c>
      <c r="W27" s="73">
        <f t="shared" si="2"/>
        <v>1068625</v>
      </c>
    </row>
    <row r="28" spans="1:23">
      <c r="A28" s="2">
        <v>12</v>
      </c>
      <c r="B28" s="15" t="s">
        <v>52</v>
      </c>
      <c r="C28" s="47">
        <v>150000</v>
      </c>
      <c r="D28" s="47">
        <v>0</v>
      </c>
      <c r="E28" s="47">
        <v>0</v>
      </c>
      <c r="F28" s="47">
        <v>280000</v>
      </c>
      <c r="G28" s="47">
        <v>237682</v>
      </c>
      <c r="H28" s="47">
        <v>295653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8"/>
      <c r="P28" s="2"/>
      <c r="Q28" s="54"/>
      <c r="R28" s="51"/>
      <c r="S28" s="68"/>
      <c r="T28" s="2"/>
      <c r="U28" s="51" t="s">
        <v>53</v>
      </c>
      <c r="V28" s="15" t="s">
        <v>52</v>
      </c>
      <c r="W28" s="73">
        <f t="shared" si="2"/>
        <v>963335</v>
      </c>
    </row>
    <row r="29" spans="1:23">
      <c r="A29" s="2">
        <v>13</v>
      </c>
      <c r="B29" s="15" t="s">
        <v>17</v>
      </c>
      <c r="C29" s="47">
        <v>3882856</v>
      </c>
      <c r="D29" s="47">
        <v>953260</v>
      </c>
      <c r="E29" s="47">
        <v>296522</v>
      </c>
      <c r="F29" s="47">
        <v>28957</v>
      </c>
      <c r="G29" s="47">
        <v>190000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/>
      <c r="P29" s="2"/>
      <c r="Q29" s="54"/>
      <c r="R29" s="51"/>
      <c r="S29" s="68"/>
      <c r="T29" s="2"/>
      <c r="U29" s="51" t="s">
        <v>54</v>
      </c>
      <c r="V29" s="15" t="s">
        <v>17</v>
      </c>
      <c r="W29" s="73">
        <f t="shared" si="2"/>
        <v>5351595</v>
      </c>
    </row>
    <row r="30" spans="1:23" ht="15.75" thickBot="1">
      <c r="A30" s="2">
        <v>14</v>
      </c>
      <c r="B30" s="15" t="s">
        <v>62</v>
      </c>
      <c r="C30" s="47">
        <v>1469224</v>
      </c>
      <c r="D30" s="47">
        <v>338609</v>
      </c>
      <c r="E30" s="47">
        <v>925000</v>
      </c>
      <c r="F30" s="47">
        <v>580000</v>
      </c>
      <c r="G30" s="47">
        <v>745000</v>
      </c>
      <c r="H30" s="47">
        <v>846377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/>
      <c r="P30" s="2"/>
      <c r="Q30" s="55"/>
      <c r="R30" s="56"/>
      <c r="S30" s="69"/>
      <c r="T30" s="56"/>
      <c r="U30" s="57" t="s">
        <v>56</v>
      </c>
      <c r="V30" s="58" t="s">
        <v>55</v>
      </c>
      <c r="W30" s="74">
        <f t="shared" si="2"/>
        <v>4904210</v>
      </c>
    </row>
    <row r="31" spans="1:23" ht="15.75" thickBot="1">
      <c r="A31" s="51" t="s">
        <v>23</v>
      </c>
      <c r="B31" s="77" t="s">
        <v>23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2"/>
      <c r="P31" s="2"/>
      <c r="Q31" s="2"/>
      <c r="R31" s="51" t="s">
        <v>57</v>
      </c>
      <c r="S31" s="70">
        <f>SUM(S16:S27)</f>
        <v>37811879</v>
      </c>
      <c r="T31" s="2"/>
      <c r="U31" s="2"/>
      <c r="V31" s="27" t="s">
        <v>23</v>
      </c>
      <c r="W31" s="75">
        <f>SUM(W17:W30)</f>
        <v>30628436</v>
      </c>
    </row>
    <row r="32" spans="1:23" ht="15.75" thickBot="1">
      <c r="A32" s="2"/>
      <c r="B32" s="79" t="s">
        <v>58</v>
      </c>
      <c r="C32" s="80">
        <f>SUM(C17:C31)</f>
        <v>6838398</v>
      </c>
      <c r="D32" s="80">
        <f t="shared" ref="D32:N32" si="3">SUM(D17:D31)</f>
        <v>2424264</v>
      </c>
      <c r="E32" s="80">
        <f t="shared" si="3"/>
        <v>4449911</v>
      </c>
      <c r="F32" s="80">
        <f t="shared" si="3"/>
        <v>4258170</v>
      </c>
      <c r="G32" s="80">
        <f t="shared" si="3"/>
        <v>7073212</v>
      </c>
      <c r="H32" s="80">
        <f t="shared" si="3"/>
        <v>5584481</v>
      </c>
      <c r="I32" s="80">
        <f t="shared" si="3"/>
        <v>0</v>
      </c>
      <c r="J32" s="80">
        <f t="shared" si="3"/>
        <v>0</v>
      </c>
      <c r="K32" s="80">
        <f t="shared" si="3"/>
        <v>0</v>
      </c>
      <c r="L32" s="80">
        <f t="shared" si="3"/>
        <v>0</v>
      </c>
      <c r="M32" s="80">
        <f t="shared" si="3"/>
        <v>0</v>
      </c>
      <c r="N32" s="80">
        <f t="shared" si="3"/>
        <v>0</v>
      </c>
      <c r="O32" s="9"/>
      <c r="P32" s="2"/>
      <c r="Q32" s="59" t="s">
        <v>23</v>
      </c>
      <c r="R32" s="60" t="s">
        <v>79</v>
      </c>
      <c r="S32" s="71">
        <v>0</v>
      </c>
      <c r="T32" s="61"/>
      <c r="U32" s="62"/>
      <c r="V32" s="62"/>
      <c r="W32" s="125">
        <f>+S31-W31</f>
        <v>7183443</v>
      </c>
    </row>
    <row r="33" spans="1:23" ht="15.75" thickBot="1">
      <c r="A33" s="2"/>
      <c r="B33" s="63"/>
      <c r="C33" s="64"/>
      <c r="D33" s="64"/>
      <c r="E33" s="64" t="s">
        <v>23</v>
      </c>
      <c r="F33" s="64"/>
      <c r="G33" s="64"/>
      <c r="H33" s="64"/>
      <c r="I33" s="76" t="s">
        <v>23</v>
      </c>
      <c r="J33" s="76" t="s">
        <v>23</v>
      </c>
      <c r="K33" s="76" t="s">
        <v>23</v>
      </c>
      <c r="L33" s="76" t="s">
        <v>23</v>
      </c>
      <c r="M33" s="76" t="s">
        <v>23</v>
      </c>
      <c r="N33" s="76" t="s">
        <v>23</v>
      </c>
      <c r="O33" s="2"/>
      <c r="P33" s="2"/>
      <c r="Q33" s="65"/>
      <c r="R33" s="66" t="s">
        <v>59</v>
      </c>
      <c r="S33" s="72">
        <f>SUM(S31:S32)</f>
        <v>37811879</v>
      </c>
      <c r="T33" s="65"/>
      <c r="U33" s="65"/>
      <c r="V33" s="65"/>
      <c r="W33" s="72">
        <f>SUM(W31:W32)</f>
        <v>37811879</v>
      </c>
    </row>
    <row r="34" spans="1:23" ht="15.75" thickTop="1">
      <c r="F34" s="1" t="s">
        <v>23</v>
      </c>
    </row>
    <row r="35" spans="1:23">
      <c r="S35" s="124" t="s">
        <v>23</v>
      </c>
    </row>
    <row r="36" spans="1:23">
      <c r="S36" s="124" t="s">
        <v>23</v>
      </c>
    </row>
    <row r="37" spans="1:23">
      <c r="S37" s="124" t="s">
        <v>23</v>
      </c>
    </row>
    <row r="38" spans="1:23">
      <c r="S38" s="124" t="s">
        <v>23</v>
      </c>
    </row>
    <row r="39" spans="1:23">
      <c r="S39" s="124" t="s">
        <v>23</v>
      </c>
    </row>
    <row r="40" spans="1:23">
      <c r="S40" s="124" t="s">
        <v>23</v>
      </c>
    </row>
  </sheetData>
  <pageMargins left="0.7" right="0.7" top="0.75" bottom="0.75" header="0.3" footer="0.3"/>
  <pageSetup paperSize="9" orientation="portrait" r:id="rId1"/>
  <ignoredErrors>
    <ignoredError sqref="W18:W19 W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9"/>
  <sheetViews>
    <sheetView tabSelected="1" topLeftCell="A10" workbookViewId="0">
      <selection activeCell="H20" sqref="H20"/>
    </sheetView>
  </sheetViews>
  <sheetFormatPr baseColWidth="10" defaultRowHeight="15"/>
  <cols>
    <col min="3" max="3" width="18" bestFit="1" customWidth="1"/>
    <col min="5" max="5" width="13" bestFit="1" customWidth="1"/>
    <col min="6" max="6" width="12.5703125" bestFit="1" customWidth="1"/>
    <col min="9" max="9" width="12" bestFit="1" customWidth="1"/>
  </cols>
  <sheetData>
    <row r="4" spans="2:13">
      <c r="C4" s="120" t="s">
        <v>67</v>
      </c>
      <c r="D4" s="121" t="s">
        <v>23</v>
      </c>
      <c r="E4" s="121" t="s">
        <v>68</v>
      </c>
      <c r="F4" s="122" t="s">
        <v>69</v>
      </c>
    </row>
    <row r="5" spans="2:13">
      <c r="B5" t="s">
        <v>29</v>
      </c>
      <c r="C5" t="s">
        <v>70</v>
      </c>
      <c r="D5" s="82" t="s">
        <v>23</v>
      </c>
      <c r="E5" s="82">
        <v>6617952</v>
      </c>
      <c r="F5" s="82"/>
      <c r="H5" s="103"/>
      <c r="I5" s="85"/>
    </row>
    <row r="6" spans="2:13">
      <c r="B6" t="s">
        <v>32</v>
      </c>
      <c r="C6" s="86" t="s">
        <v>71</v>
      </c>
      <c r="D6" s="82"/>
      <c r="E6" s="82">
        <v>44115718</v>
      </c>
      <c r="F6" s="82"/>
      <c r="H6" s="104"/>
    </row>
    <row r="7" spans="2:13">
      <c r="B7" s="86" t="s">
        <v>72</v>
      </c>
      <c r="C7" s="102" t="s">
        <v>78</v>
      </c>
      <c r="D7" s="82"/>
      <c r="E7" s="82">
        <v>3000000</v>
      </c>
      <c r="F7" s="82"/>
      <c r="I7" s="87"/>
    </row>
    <row r="8" spans="2:13">
      <c r="B8" s="86" t="s">
        <v>23</v>
      </c>
      <c r="C8" t="s">
        <v>23</v>
      </c>
      <c r="D8" s="82"/>
      <c r="E8" s="82" t="s">
        <v>23</v>
      </c>
      <c r="F8" s="82"/>
    </row>
    <row r="9" spans="2:13" ht="15.75" thickBot="1">
      <c r="C9" t="s">
        <v>23</v>
      </c>
      <c r="D9" s="82"/>
      <c r="E9" s="82" t="s">
        <v>23</v>
      </c>
      <c r="F9" s="82"/>
    </row>
    <row r="10" spans="2:13" ht="15.75" thickBot="1">
      <c r="C10" s="99" t="s">
        <v>77</v>
      </c>
      <c r="D10" s="100" t="s">
        <v>23</v>
      </c>
      <c r="E10" s="100" t="s">
        <v>23</v>
      </c>
      <c r="F10" s="101">
        <f>SUM(E5:E9)</f>
        <v>53733670</v>
      </c>
      <c r="H10" s="88"/>
    </row>
    <row r="11" spans="2:13">
      <c r="B11" t="s">
        <v>29</v>
      </c>
      <c r="C11" s="97"/>
      <c r="D11" s="97"/>
      <c r="E11" s="97"/>
    </row>
    <row r="12" spans="2:13">
      <c r="B12" t="s">
        <v>32</v>
      </c>
      <c r="C12" s="82" t="s">
        <v>33</v>
      </c>
      <c r="D12" s="82"/>
      <c r="E12" s="82">
        <v>5934674</v>
      </c>
      <c r="M12" s="112"/>
    </row>
    <row r="13" spans="2:13">
      <c r="B13" t="s">
        <v>35</v>
      </c>
      <c r="C13" s="82" t="s">
        <v>76</v>
      </c>
      <c r="D13" s="83" t="s">
        <v>23</v>
      </c>
      <c r="E13" s="84">
        <v>0</v>
      </c>
      <c r="H13" s="85" t="s">
        <v>23</v>
      </c>
    </row>
    <row r="14" spans="2:13">
      <c r="B14" t="s">
        <v>38</v>
      </c>
      <c r="C14" s="98" t="s">
        <v>65</v>
      </c>
      <c r="D14" s="98" t="s">
        <v>23</v>
      </c>
      <c r="E14" s="98">
        <v>1248769</v>
      </c>
    </row>
    <row r="15" spans="2:13" ht="15.75" thickBot="1">
      <c r="B15" t="s">
        <v>40</v>
      </c>
      <c r="C15" s="89" t="s">
        <v>23</v>
      </c>
      <c r="D15" s="82"/>
      <c r="E15" s="82">
        <v>0</v>
      </c>
      <c r="H15" s="1" t="s">
        <v>23</v>
      </c>
      <c r="I15" t="s">
        <v>23</v>
      </c>
    </row>
    <row r="16" spans="2:13" ht="15.75" thickBot="1">
      <c r="C16" s="90" t="s">
        <v>67</v>
      </c>
      <c r="D16" s="91"/>
      <c r="E16" s="92" t="s">
        <v>73</v>
      </c>
      <c r="F16" s="93" t="s">
        <v>74</v>
      </c>
      <c r="I16" s="1"/>
    </row>
    <row r="17" spans="3:9" ht="15.75" thickBot="1">
      <c r="D17" s="82"/>
      <c r="E17" s="83">
        <f>SUM(E12:E16)</f>
        <v>7183443</v>
      </c>
      <c r="F17" t="s">
        <v>23</v>
      </c>
    </row>
    <row r="18" spans="3:9" ht="15.75" thickBot="1">
      <c r="C18" s="90" t="s">
        <v>77</v>
      </c>
      <c r="D18" s="94"/>
      <c r="E18" s="94" t="s">
        <v>75</v>
      </c>
      <c r="F18" s="95">
        <f>+E17</f>
        <v>7183443</v>
      </c>
      <c r="G18" s="88" t="s">
        <v>23</v>
      </c>
      <c r="H18" s="96" t="s">
        <v>23</v>
      </c>
      <c r="I18" s="88"/>
    </row>
    <row r="19" spans="3:9">
      <c r="F19" s="96" t="s">
        <v>23</v>
      </c>
      <c r="H19" s="96" t="s">
        <v>23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B1" workbookViewId="0">
      <selection activeCell="C12" sqref="C12:O12"/>
    </sheetView>
  </sheetViews>
  <sheetFormatPr baseColWidth="10" defaultRowHeight="15"/>
  <cols>
    <col min="3" max="3" width="17.7109375" bestFit="1" customWidth="1"/>
    <col min="16" max="16" width="13" bestFit="1" customWidth="1"/>
  </cols>
  <sheetData>
    <row r="2" spans="2:16">
      <c r="G2" s="112" t="s">
        <v>91</v>
      </c>
    </row>
    <row r="3" spans="2:16" ht="15.75" thickBot="1"/>
    <row r="4" spans="2:16" ht="15.75" thickBot="1">
      <c r="C4" s="109" t="s">
        <v>0</v>
      </c>
      <c r="D4" s="110" t="s">
        <v>1</v>
      </c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80</v>
      </c>
      <c r="K4" s="111" t="s">
        <v>81</v>
      </c>
      <c r="L4" s="111" t="s">
        <v>82</v>
      </c>
      <c r="M4" s="111" t="s">
        <v>83</v>
      </c>
      <c r="N4" s="111" t="s">
        <v>84</v>
      </c>
      <c r="O4" s="111" t="s">
        <v>85</v>
      </c>
    </row>
    <row r="5" spans="2:16" ht="15.75" thickBot="1">
      <c r="B5" s="112"/>
      <c r="C5" s="7" t="s">
        <v>14</v>
      </c>
      <c r="D5" s="126">
        <v>9919479</v>
      </c>
      <c r="E5" s="127">
        <f>+D12-D30</f>
        <v>9691291</v>
      </c>
      <c r="F5" s="127">
        <f t="shared" ref="F5:O5" si="0">+E12-E30</f>
        <v>8485027</v>
      </c>
      <c r="G5" s="127">
        <f t="shared" si="0"/>
        <v>10452106</v>
      </c>
      <c r="H5" s="127">
        <f t="shared" si="0"/>
        <v>12876436</v>
      </c>
      <c r="I5" s="127">
        <f t="shared" si="0"/>
        <v>9227924</v>
      </c>
      <c r="J5" s="127">
        <f t="shared" si="0"/>
        <v>7183443</v>
      </c>
      <c r="K5" s="127">
        <f t="shared" si="0"/>
        <v>5779987</v>
      </c>
      <c r="L5" s="127">
        <f t="shared" si="0"/>
        <v>4376531</v>
      </c>
      <c r="M5" s="127">
        <f t="shared" si="0"/>
        <v>2973075</v>
      </c>
      <c r="N5" s="127">
        <f t="shared" si="0"/>
        <v>1569619</v>
      </c>
      <c r="O5" s="127">
        <f t="shared" si="0"/>
        <v>166163</v>
      </c>
    </row>
    <row r="6" spans="2:16">
      <c r="B6" s="112"/>
      <c r="C6" s="11" t="s">
        <v>16</v>
      </c>
      <c r="D6" s="1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</row>
    <row r="7" spans="2:16">
      <c r="B7" s="112"/>
      <c r="C7" s="15" t="s">
        <v>17</v>
      </c>
      <c r="D7" s="13">
        <v>2975000</v>
      </c>
      <c r="E7" s="13">
        <v>0</v>
      </c>
      <c r="F7" s="13">
        <v>0</v>
      </c>
      <c r="G7" s="13">
        <v>0</v>
      </c>
      <c r="H7" s="13">
        <v>0</v>
      </c>
      <c r="I7" s="13">
        <v>795000</v>
      </c>
      <c r="J7" s="13">
        <v>3500000</v>
      </c>
      <c r="K7" s="13">
        <v>3500000</v>
      </c>
      <c r="L7" s="13">
        <v>3500000</v>
      </c>
      <c r="M7" s="13">
        <v>3500000</v>
      </c>
      <c r="N7" s="13">
        <v>3500000</v>
      </c>
      <c r="O7" s="13">
        <v>3500000</v>
      </c>
    </row>
    <row r="8" spans="2:16">
      <c r="B8" s="112"/>
      <c r="C8" s="15" t="s">
        <v>18</v>
      </c>
      <c r="D8" s="13">
        <f>50100+15000+20000+25000+15000+30000+15000+30000+25000+140000+15000+15000+25000+15000+15000+30000+30000+60000+60000+30000+15000-125000</f>
        <v>550100</v>
      </c>
      <c r="E8" s="13">
        <f>15000+30000+15000+15000+15000+30000+15000+15000+30000</f>
        <v>180000</v>
      </c>
      <c r="F8" s="13">
        <f>15000+15000+60000+30000+30000+15000+150000+30000+15000+15000+10000+15000+25000+30000+15000+30000+40000-315000</f>
        <v>225000</v>
      </c>
      <c r="G8" s="13">
        <f>20000+50000+20000+30000+25000+20000+15000+25000+15000+15000+10000+15000+15000+30000+15000+30000+22500+20000+30000+15000+10000+15000+15000+15000+20000+15000-315000</f>
        <v>212500</v>
      </c>
      <c r="H8" s="13">
        <f>37200+15000+30000+50000+15000+20000+5000+10000+20000+15000+30000+15000+20000+20000+15000+22500+15000+15000+25000+15000+15000+50000+20000+15000-315000</f>
        <v>194700</v>
      </c>
      <c r="I8" s="13">
        <f>40000+30000+10000+25000+15000+15000+15000+15000+30000+15000+20000+60000+15000+15000+15000+10000+15000+15000+15000+50000-255000</f>
        <v>185000</v>
      </c>
      <c r="J8" s="13">
        <v>260000</v>
      </c>
      <c r="K8" s="13">
        <v>260000</v>
      </c>
      <c r="L8" s="13">
        <v>260000</v>
      </c>
      <c r="M8" s="13">
        <v>260000</v>
      </c>
      <c r="N8" s="13">
        <v>260000</v>
      </c>
      <c r="O8" s="13">
        <v>260000</v>
      </c>
      <c r="P8" s="1"/>
    </row>
    <row r="9" spans="2:16">
      <c r="B9" s="112"/>
      <c r="C9" s="15" t="s">
        <v>61</v>
      </c>
      <c r="D9" s="13">
        <v>125000</v>
      </c>
      <c r="E9" s="13">
        <v>0</v>
      </c>
      <c r="F9" s="13">
        <v>315000</v>
      </c>
      <c r="G9" s="13">
        <v>315000</v>
      </c>
      <c r="H9" s="13">
        <v>315000</v>
      </c>
      <c r="I9" s="13">
        <v>255000</v>
      </c>
      <c r="J9" s="13">
        <v>315000</v>
      </c>
      <c r="K9" s="13">
        <v>315000</v>
      </c>
      <c r="L9" s="13">
        <v>315000</v>
      </c>
      <c r="M9" s="13">
        <v>315000</v>
      </c>
      <c r="N9" s="13">
        <v>315000</v>
      </c>
      <c r="O9" s="13">
        <v>315000</v>
      </c>
    </row>
    <row r="10" spans="2:16">
      <c r="B10" s="112"/>
      <c r="C10" s="17" t="s">
        <v>19</v>
      </c>
      <c r="D10" s="13">
        <f>180000+200000+60000+60000+100000+126000+50000+104000+56700+864000</f>
        <v>1800700</v>
      </c>
      <c r="E10" s="13">
        <f>200000+80000+50000+200000+128000+200000+180000</f>
        <v>1038000</v>
      </c>
      <c r="F10" s="13">
        <f>245000+245000+45000+45000+245000+45000+200000+200000+45000+40000+445000+645000+800000+600000+200000+310000+140000+45000-648000+200000+245000+395000+200000+200000+45000</f>
        <v>5177000</v>
      </c>
      <c r="G10" s="13">
        <f>100000+220000+200000+200000+150000+200000+150000+150000+245000+340000+100000+200000+250000+80000+150000+80000+150000+200000+90000+1000000+80000+100000+200000</f>
        <v>4635000</v>
      </c>
      <c r="H10" s="13">
        <f>200000+200000+200000+100000+200000+250000+50000+150000+10000+200000+60000+150000+200000+140000+180000+40000+200000+200000</f>
        <v>2730000</v>
      </c>
      <c r="I10" s="13">
        <f>200000+140000+150000+150000+250000+200000+150000+200000+200000+180000+200000+240000</f>
        <v>2260000</v>
      </c>
      <c r="J10" s="13">
        <v>2750000</v>
      </c>
      <c r="K10" s="13">
        <v>2750000</v>
      </c>
      <c r="L10" s="13">
        <v>2750000</v>
      </c>
      <c r="M10" s="13">
        <v>2750000</v>
      </c>
      <c r="N10" s="13">
        <v>2750000</v>
      </c>
      <c r="O10" s="13">
        <v>2750000</v>
      </c>
      <c r="P10" s="1"/>
    </row>
    <row r="11" spans="2:16" ht="15.75" thickBot="1">
      <c r="B11" s="112"/>
      <c r="C11" s="137" t="s">
        <v>20</v>
      </c>
      <c r="D11" s="138">
        <f>763080+272830+3000+3500+8000+9500+18000+12000+13000+10000+1500+45000</f>
        <v>1159410</v>
      </c>
      <c r="E11" s="138">
        <v>0</v>
      </c>
      <c r="F11" s="138">
        <v>699990</v>
      </c>
      <c r="G11" s="138">
        <f>1190000+120000+210000</f>
        <v>1520000</v>
      </c>
      <c r="H11" s="138">
        <f>140000+45000</f>
        <v>185000</v>
      </c>
      <c r="I11" s="138">
        <v>45000</v>
      </c>
      <c r="J11" s="138">
        <v>500000</v>
      </c>
      <c r="K11" s="138">
        <v>500000</v>
      </c>
      <c r="L11" s="138">
        <v>500000</v>
      </c>
      <c r="M11" s="138">
        <v>500000</v>
      </c>
      <c r="N11" s="138">
        <v>500000</v>
      </c>
      <c r="O11" s="138">
        <v>500000</v>
      </c>
      <c r="P11" s="1"/>
    </row>
    <row r="12" spans="2:16" ht="15.75" thickBot="1">
      <c r="C12" s="139" t="s">
        <v>21</v>
      </c>
      <c r="D12" s="131">
        <f>SUM(D5:D11)</f>
        <v>16529689</v>
      </c>
      <c r="E12" s="136">
        <f>SUM(E5:E11)</f>
        <v>10909291</v>
      </c>
      <c r="F12" s="136">
        <f t="shared" ref="F12:O12" si="1">SUM(F5:F11)</f>
        <v>14902017</v>
      </c>
      <c r="G12" s="136">
        <f t="shared" si="1"/>
        <v>17134606</v>
      </c>
      <c r="H12" s="136">
        <f t="shared" si="1"/>
        <v>16301136</v>
      </c>
      <c r="I12" s="136">
        <f t="shared" si="1"/>
        <v>12767924</v>
      </c>
      <c r="J12" s="136">
        <f t="shared" si="1"/>
        <v>14508443</v>
      </c>
      <c r="K12" s="136">
        <f t="shared" si="1"/>
        <v>13104987</v>
      </c>
      <c r="L12" s="136">
        <f t="shared" si="1"/>
        <v>11701531</v>
      </c>
      <c r="M12" s="136">
        <f t="shared" si="1"/>
        <v>10298075</v>
      </c>
      <c r="N12" s="136">
        <f t="shared" si="1"/>
        <v>8894619</v>
      </c>
      <c r="O12" s="136">
        <f t="shared" si="1"/>
        <v>7491163</v>
      </c>
    </row>
    <row r="13" spans="2:16">
      <c r="C13" s="114"/>
      <c r="D13" s="115" t="s">
        <v>23</v>
      </c>
      <c r="E13" s="115" t="s">
        <v>23</v>
      </c>
      <c r="F13" s="115" t="s">
        <v>23</v>
      </c>
      <c r="G13" s="115" t="s">
        <v>23</v>
      </c>
      <c r="H13" s="115"/>
      <c r="I13" s="115"/>
      <c r="J13" s="115" t="s">
        <v>23</v>
      </c>
      <c r="K13" s="115"/>
      <c r="L13" s="115"/>
      <c r="M13" s="115" t="s">
        <v>23</v>
      </c>
      <c r="N13" s="115"/>
      <c r="O13" s="115"/>
    </row>
    <row r="14" spans="2:16" ht="15.75" thickBot="1">
      <c r="C14" s="114"/>
      <c r="D14" s="115"/>
      <c r="E14" s="115"/>
      <c r="F14" s="115"/>
      <c r="G14" s="115" t="s">
        <v>23</v>
      </c>
      <c r="H14" s="115"/>
      <c r="I14" s="115"/>
      <c r="J14" s="115" t="s">
        <v>23</v>
      </c>
      <c r="K14" s="115"/>
      <c r="L14" s="115"/>
      <c r="M14" s="115" t="s">
        <v>23</v>
      </c>
      <c r="N14" s="115"/>
      <c r="O14" s="115"/>
    </row>
    <row r="15" spans="2:16" ht="15.75" thickBot="1">
      <c r="C15" s="135" t="s">
        <v>27</v>
      </c>
      <c r="D15" s="130" t="s">
        <v>1</v>
      </c>
      <c r="E15" s="131" t="s">
        <v>2</v>
      </c>
      <c r="F15" s="136" t="s">
        <v>3</v>
      </c>
      <c r="G15" s="136" t="s">
        <v>4</v>
      </c>
      <c r="H15" s="136" t="s">
        <v>5</v>
      </c>
      <c r="I15" s="136" t="s">
        <v>6</v>
      </c>
      <c r="J15" s="136" t="s">
        <v>7</v>
      </c>
      <c r="K15" s="136" t="s">
        <v>8</v>
      </c>
      <c r="L15" s="136" t="s">
        <v>9</v>
      </c>
      <c r="M15" s="136" t="s">
        <v>10</v>
      </c>
      <c r="N15" s="136" t="s">
        <v>11</v>
      </c>
      <c r="O15" s="136" t="s">
        <v>12</v>
      </c>
    </row>
    <row r="16" spans="2:16">
      <c r="B16" s="2">
        <v>1</v>
      </c>
      <c r="C16" s="132" t="s">
        <v>28</v>
      </c>
      <c r="D16" s="133">
        <v>525511</v>
      </c>
      <c r="E16" s="133">
        <v>0</v>
      </c>
      <c r="F16" s="133">
        <v>1872682</v>
      </c>
      <c r="G16" s="133">
        <v>571285</v>
      </c>
      <c r="H16" s="133">
        <v>906184</v>
      </c>
      <c r="I16" s="133">
        <v>544379</v>
      </c>
      <c r="J16" s="134">
        <v>884000</v>
      </c>
      <c r="K16" s="134">
        <v>884000</v>
      </c>
      <c r="L16" s="134">
        <v>884000</v>
      </c>
      <c r="M16" s="134">
        <v>884000</v>
      </c>
      <c r="N16" s="134">
        <v>884000</v>
      </c>
      <c r="O16" s="134">
        <v>884000</v>
      </c>
      <c r="P16" s="1"/>
    </row>
    <row r="17" spans="2:18">
      <c r="B17" s="2">
        <v>2</v>
      </c>
      <c r="C17" s="15" t="s">
        <v>31</v>
      </c>
      <c r="D17" s="47"/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113"/>
      <c r="K17" s="113"/>
      <c r="L17" s="113"/>
      <c r="M17" s="113"/>
      <c r="N17" s="113"/>
      <c r="O17" s="113"/>
      <c r="P17" s="1"/>
      <c r="R17" s="123"/>
    </row>
    <row r="18" spans="2:18">
      <c r="B18" s="2">
        <v>3</v>
      </c>
      <c r="C18" s="15" t="s">
        <v>34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113"/>
      <c r="K18" s="113"/>
      <c r="L18" s="113"/>
      <c r="M18" s="113"/>
      <c r="N18" s="113"/>
      <c r="O18" s="113"/>
      <c r="P18" s="1"/>
    </row>
    <row r="19" spans="2:18">
      <c r="B19" s="2">
        <v>4</v>
      </c>
      <c r="C19" s="15" t="s">
        <v>37</v>
      </c>
      <c r="D19" s="47">
        <v>0</v>
      </c>
      <c r="E19" s="47">
        <v>967215</v>
      </c>
      <c r="F19" s="47">
        <v>219876</v>
      </c>
      <c r="G19" s="47">
        <v>238443</v>
      </c>
      <c r="H19" s="47">
        <v>531384</v>
      </c>
      <c r="I19" s="47">
        <v>678365</v>
      </c>
      <c r="J19" s="113">
        <v>750000</v>
      </c>
      <c r="K19" s="113">
        <v>750000</v>
      </c>
      <c r="L19" s="113">
        <v>750000</v>
      </c>
      <c r="M19" s="113">
        <v>750000</v>
      </c>
      <c r="N19" s="113">
        <v>750000</v>
      </c>
      <c r="O19" s="113">
        <v>750000</v>
      </c>
      <c r="P19" s="1"/>
    </row>
    <row r="20" spans="2:18">
      <c r="B20" s="2">
        <v>5</v>
      </c>
      <c r="C20" s="15" t="s">
        <v>39</v>
      </c>
      <c r="D20" s="47">
        <v>164000</v>
      </c>
      <c r="E20" s="47">
        <v>140000</v>
      </c>
      <c r="F20" s="47">
        <v>169000</v>
      </c>
      <c r="G20" s="47">
        <v>150620</v>
      </c>
      <c r="H20" s="47">
        <v>140000</v>
      </c>
      <c r="I20" s="47">
        <v>150439</v>
      </c>
      <c r="J20" s="113">
        <v>152343</v>
      </c>
      <c r="K20" s="113">
        <v>152343</v>
      </c>
      <c r="L20" s="113">
        <v>152343</v>
      </c>
      <c r="M20" s="113">
        <v>152343</v>
      </c>
      <c r="N20" s="113">
        <v>152343</v>
      </c>
      <c r="O20" s="113">
        <v>152343</v>
      </c>
      <c r="P20" s="1"/>
    </row>
    <row r="21" spans="2:18">
      <c r="B21" s="2">
        <v>6</v>
      </c>
      <c r="C21" s="15" t="s">
        <v>41</v>
      </c>
      <c r="D21" s="47">
        <v>463227</v>
      </c>
      <c r="E21" s="47">
        <v>15200</v>
      </c>
      <c r="F21" s="47">
        <v>230141</v>
      </c>
      <c r="G21" s="47">
        <v>18900</v>
      </c>
      <c r="H21" s="47">
        <v>949797</v>
      </c>
      <c r="I21" s="47">
        <v>25990</v>
      </c>
      <c r="J21" s="113">
        <v>283876</v>
      </c>
      <c r="K21" s="113">
        <v>283876</v>
      </c>
      <c r="L21" s="113">
        <v>283876</v>
      </c>
      <c r="M21" s="113">
        <v>283876</v>
      </c>
      <c r="N21" s="113">
        <v>283876</v>
      </c>
      <c r="O21" s="113">
        <v>283876</v>
      </c>
      <c r="P21" s="1"/>
    </row>
    <row r="22" spans="2:18">
      <c r="B22" s="2">
        <v>7</v>
      </c>
      <c r="C22" s="15" t="s">
        <v>43</v>
      </c>
      <c r="D22" s="47">
        <v>17980</v>
      </c>
      <c r="E22" s="47">
        <v>9980</v>
      </c>
      <c r="F22" s="47">
        <v>8990</v>
      </c>
      <c r="G22" s="47">
        <v>8990</v>
      </c>
      <c r="H22" s="47">
        <v>8990</v>
      </c>
      <c r="I22" s="47">
        <v>8990</v>
      </c>
      <c r="J22" s="113">
        <v>8990</v>
      </c>
      <c r="K22" s="113">
        <v>8990</v>
      </c>
      <c r="L22" s="113">
        <v>8990</v>
      </c>
      <c r="M22" s="113">
        <v>8990</v>
      </c>
      <c r="N22" s="113">
        <v>8990</v>
      </c>
      <c r="O22" s="113">
        <v>8990</v>
      </c>
      <c r="P22" s="1"/>
    </row>
    <row r="23" spans="2:18">
      <c r="B23" s="2">
        <v>8</v>
      </c>
      <c r="C23" s="15" t="s">
        <v>45</v>
      </c>
      <c r="D23" s="47">
        <v>0</v>
      </c>
      <c r="E23" s="47">
        <v>0</v>
      </c>
      <c r="F23" s="47">
        <v>500000</v>
      </c>
      <c r="G23" s="47">
        <v>200000</v>
      </c>
      <c r="H23" s="47">
        <v>450000</v>
      </c>
      <c r="I23" s="47">
        <v>0</v>
      </c>
      <c r="J23" s="47">
        <v>200000</v>
      </c>
      <c r="K23" s="47">
        <v>200000</v>
      </c>
      <c r="L23" s="47">
        <v>200000</v>
      </c>
      <c r="M23" s="47">
        <v>200000</v>
      </c>
      <c r="N23" s="47">
        <v>200000</v>
      </c>
      <c r="O23" s="47">
        <v>200000</v>
      </c>
      <c r="P23" s="1"/>
    </row>
    <row r="24" spans="2:18">
      <c r="B24" s="2">
        <v>9</v>
      </c>
      <c r="C24" s="15" t="s">
        <v>63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113">
        <v>140247</v>
      </c>
      <c r="K24" s="113">
        <v>140247</v>
      </c>
      <c r="L24" s="113">
        <v>140247</v>
      </c>
      <c r="M24" s="113">
        <v>140247</v>
      </c>
      <c r="N24" s="113">
        <v>140247</v>
      </c>
      <c r="O24" s="113">
        <v>140247</v>
      </c>
      <c r="P24" s="1"/>
    </row>
    <row r="25" spans="2:18">
      <c r="B25" s="2">
        <v>10</v>
      </c>
      <c r="C25" s="15" t="s">
        <v>19</v>
      </c>
      <c r="D25" s="47">
        <v>0</v>
      </c>
      <c r="E25" s="47">
        <v>0</v>
      </c>
      <c r="F25" s="47">
        <v>0</v>
      </c>
      <c r="G25" s="47">
        <v>2013650</v>
      </c>
      <c r="H25" s="47">
        <v>2660175</v>
      </c>
      <c r="I25" s="47">
        <v>2780288</v>
      </c>
      <c r="J25" s="113">
        <v>2485000</v>
      </c>
      <c r="K25" s="113">
        <v>2485000</v>
      </c>
      <c r="L25" s="113">
        <v>2485000</v>
      </c>
      <c r="M25" s="113">
        <v>2485000</v>
      </c>
      <c r="N25" s="113">
        <v>2485000</v>
      </c>
      <c r="O25" s="113">
        <v>2485000</v>
      </c>
      <c r="P25" s="1"/>
    </row>
    <row r="26" spans="2:18">
      <c r="B26" s="2">
        <v>11</v>
      </c>
      <c r="C26" s="15" t="s">
        <v>50</v>
      </c>
      <c r="D26" s="47">
        <v>165600</v>
      </c>
      <c r="E26" s="47">
        <v>0</v>
      </c>
      <c r="F26" s="47">
        <v>227700</v>
      </c>
      <c r="G26" s="47">
        <v>167325</v>
      </c>
      <c r="H26" s="47">
        <v>254000</v>
      </c>
      <c r="I26" s="47">
        <v>254000</v>
      </c>
      <c r="J26" s="113">
        <v>200000</v>
      </c>
      <c r="K26" s="113">
        <v>200000</v>
      </c>
      <c r="L26" s="113">
        <v>200000</v>
      </c>
      <c r="M26" s="113">
        <v>200000</v>
      </c>
      <c r="N26" s="113">
        <v>200000</v>
      </c>
      <c r="O26" s="113">
        <v>200000</v>
      </c>
      <c r="P26" s="1"/>
    </row>
    <row r="27" spans="2:18">
      <c r="B27" s="2">
        <v>12</v>
      </c>
      <c r="C27" s="15" t="s">
        <v>52</v>
      </c>
      <c r="D27" s="47">
        <v>150000</v>
      </c>
      <c r="E27" s="47">
        <v>0</v>
      </c>
      <c r="F27" s="47">
        <v>0</v>
      </c>
      <c r="G27" s="47">
        <v>280000</v>
      </c>
      <c r="H27" s="47">
        <v>237682</v>
      </c>
      <c r="I27" s="47">
        <v>295653</v>
      </c>
      <c r="J27" s="47">
        <v>274000</v>
      </c>
      <c r="K27" s="47">
        <v>274000</v>
      </c>
      <c r="L27" s="47">
        <v>274000</v>
      </c>
      <c r="M27" s="47">
        <v>274000</v>
      </c>
      <c r="N27" s="47">
        <v>274000</v>
      </c>
      <c r="O27" s="47">
        <v>274000</v>
      </c>
      <c r="P27" s="1"/>
    </row>
    <row r="28" spans="2:18">
      <c r="B28" s="2">
        <v>13</v>
      </c>
      <c r="C28" s="15" t="s">
        <v>17</v>
      </c>
      <c r="D28" s="47">
        <v>3882856</v>
      </c>
      <c r="E28" s="47">
        <v>953260</v>
      </c>
      <c r="F28" s="47">
        <v>296522</v>
      </c>
      <c r="G28" s="47">
        <v>28957</v>
      </c>
      <c r="H28" s="47">
        <v>190000</v>
      </c>
      <c r="I28" s="47">
        <v>0</v>
      </c>
      <c r="J28" s="113">
        <v>2500000</v>
      </c>
      <c r="K28" s="113">
        <v>2500000</v>
      </c>
      <c r="L28" s="113">
        <v>2500000</v>
      </c>
      <c r="M28" s="113">
        <v>2500000</v>
      </c>
      <c r="N28" s="113">
        <v>2500000</v>
      </c>
      <c r="O28" s="113">
        <v>2500000</v>
      </c>
      <c r="P28" s="1"/>
    </row>
    <row r="29" spans="2:18" ht="15.75" thickBot="1">
      <c r="B29" s="2">
        <v>14</v>
      </c>
      <c r="C29" s="77" t="s">
        <v>62</v>
      </c>
      <c r="D29" s="78">
        <v>1469224</v>
      </c>
      <c r="E29" s="78">
        <v>338609</v>
      </c>
      <c r="F29" s="78">
        <v>925000</v>
      </c>
      <c r="G29" s="78">
        <v>580000</v>
      </c>
      <c r="H29" s="78">
        <v>745000</v>
      </c>
      <c r="I29" s="78">
        <v>846377</v>
      </c>
      <c r="J29" s="128">
        <v>850000</v>
      </c>
      <c r="K29" s="128">
        <v>850000</v>
      </c>
      <c r="L29" s="128">
        <v>850000</v>
      </c>
      <c r="M29" s="128">
        <v>850000</v>
      </c>
      <c r="N29" s="128">
        <v>850000</v>
      </c>
      <c r="O29" s="128">
        <v>850000</v>
      </c>
      <c r="P29" s="1"/>
    </row>
    <row r="30" spans="2:18" ht="15.75" thickBot="1">
      <c r="C30" s="129" t="s">
        <v>58</v>
      </c>
      <c r="D30" s="130">
        <f t="shared" ref="D30:I30" si="2">SUM(D16:D29)</f>
        <v>6838398</v>
      </c>
      <c r="E30" s="130">
        <f t="shared" si="2"/>
        <v>2424264</v>
      </c>
      <c r="F30" s="130">
        <f t="shared" si="2"/>
        <v>4449911</v>
      </c>
      <c r="G30" s="130">
        <f t="shared" si="2"/>
        <v>4258170</v>
      </c>
      <c r="H30" s="130">
        <f t="shared" si="2"/>
        <v>7073212</v>
      </c>
      <c r="I30" s="130">
        <f t="shared" si="2"/>
        <v>5584481</v>
      </c>
      <c r="J30" s="130">
        <f t="shared" ref="J30:O30" si="3">SUM(J16:J29)</f>
        <v>8728456</v>
      </c>
      <c r="K30" s="130">
        <f t="shared" si="3"/>
        <v>8728456</v>
      </c>
      <c r="L30" s="130">
        <f t="shared" si="3"/>
        <v>8728456</v>
      </c>
      <c r="M30" s="130">
        <f t="shared" si="3"/>
        <v>8728456</v>
      </c>
      <c r="N30" s="130">
        <f t="shared" si="3"/>
        <v>8728456</v>
      </c>
      <c r="O30" s="131">
        <f t="shared" si="3"/>
        <v>8728456</v>
      </c>
    </row>
    <row r="39" spans="8:8">
      <c r="H39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SEMESTRE 2024</vt:lpstr>
      <vt:lpstr>BANCO2024</vt:lpstr>
      <vt:lpstr>PRESUPUESTO ANUAL2024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Sylvia_Conta_1</dc:creator>
  <cp:lastModifiedBy>Carolina Osses Porras</cp:lastModifiedBy>
  <dcterms:created xsi:type="dcterms:W3CDTF">2024-06-21T20:58:38Z</dcterms:created>
  <dcterms:modified xsi:type="dcterms:W3CDTF">2025-01-13T14:11:44Z</dcterms:modified>
</cp:coreProperties>
</file>